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/>
  <mc:AlternateContent xmlns:mc="http://schemas.openxmlformats.org/markup-compatibility/2006">
    <mc:Choice Requires="x15">
      <x15ac:absPath xmlns:x15ac="http://schemas.microsoft.com/office/spreadsheetml/2010/11/ac" url="https://d.docs.live.net/26031eeaee94342c/Documents/K9/NAAF/RFA 2025/"/>
    </mc:Choice>
  </mc:AlternateContent>
  <xr:revisionPtr revIDLastSave="0" documentId="8_{88B65F56-8E0B-4FC0-A125-22B7E7FBF20B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ample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E48" i="1"/>
  <c r="E54" i="1"/>
  <c r="C54" i="1"/>
  <c r="B54" i="1"/>
  <c r="C48" i="1"/>
  <c r="B48" i="1"/>
  <c r="E41" i="1"/>
  <c r="E39" i="1"/>
  <c r="C39" i="1"/>
  <c r="B39" i="1"/>
  <c r="C52" i="1"/>
  <c r="B52" i="1"/>
  <c r="E52" i="1" s="1"/>
  <c r="E51" i="1"/>
  <c r="C53" i="1"/>
  <c r="B53" i="1"/>
  <c r="E47" i="1"/>
  <c r="C43" i="1"/>
  <c r="B43" i="1"/>
  <c r="C45" i="1"/>
  <c r="B45" i="1"/>
  <c r="E38" i="1"/>
  <c r="E37" i="1"/>
  <c r="C32" i="1"/>
  <c r="B32" i="1"/>
  <c r="C31" i="1"/>
  <c r="B31" i="1"/>
  <c r="C30" i="1"/>
  <c r="C35" i="1" s="1"/>
  <c r="B30" i="1"/>
  <c r="B35" i="1" s="1"/>
  <c r="C27" i="1"/>
  <c r="B27" i="1"/>
  <c r="E26" i="1"/>
  <c r="C24" i="1"/>
  <c r="C28" i="1" s="1"/>
  <c r="B24" i="1"/>
  <c r="B28" i="1" s="1"/>
  <c r="E28" i="1" s="1"/>
  <c r="E23" i="1"/>
  <c r="B12" i="1"/>
  <c r="C12" i="1" s="1"/>
  <c r="E12" i="1" s="1"/>
  <c r="B11" i="1"/>
  <c r="B15" i="1" s="1"/>
  <c r="E35" i="1" l="1"/>
  <c r="E53" i="1"/>
  <c r="E45" i="1"/>
  <c r="E43" i="1"/>
  <c r="E32" i="1"/>
  <c r="E33" i="1"/>
  <c r="E31" i="1"/>
  <c r="E30" i="1"/>
  <c r="E24" i="1"/>
  <c r="E27" i="1"/>
  <c r="B13" i="1"/>
  <c r="B14" i="1"/>
  <c r="C16" i="1"/>
  <c r="B16" i="1"/>
  <c r="C11" i="1"/>
  <c r="C15" i="1" s="1"/>
  <c r="C10" i="1"/>
  <c r="E34" i="1"/>
  <c r="B17" i="1" l="1"/>
  <c r="E16" i="1"/>
  <c r="C13" i="1"/>
  <c r="E13" i="1" s="1"/>
  <c r="C14" i="1"/>
  <c r="C17" i="1" s="1"/>
  <c r="E10" i="1"/>
  <c r="E11" i="1"/>
  <c r="E15" i="1"/>
  <c r="B18" i="1" l="1"/>
  <c r="E17" i="1"/>
  <c r="E18" i="1" s="1"/>
  <c r="C18" i="1"/>
  <c r="E14" i="1"/>
  <c r="C57" i="1" l="1"/>
  <c r="C60" i="1" s="1"/>
  <c r="C58" i="1"/>
  <c r="B57" i="1"/>
  <c r="B58" i="1"/>
  <c r="E58" i="1" s="1"/>
  <c r="B60" i="1"/>
  <c r="E57" i="1"/>
  <c r="E60" i="1" l="1"/>
  <c r="C7" i="1" s="1"/>
</calcChain>
</file>

<file path=xl/sharedStrings.xml><?xml version="1.0" encoding="utf-8"?>
<sst xmlns="http://schemas.openxmlformats.org/spreadsheetml/2006/main" count="67" uniqueCount="64">
  <si>
    <t>Native Food Sovereignty, Inc.</t>
  </si>
  <si>
    <t>Training Native Food Sovereignty Advocates</t>
  </si>
  <si>
    <t>24 months</t>
  </si>
  <si>
    <t>2025 RFA Budget Template</t>
  </si>
  <si>
    <t>Instructions: Replace the sample text on the left with your actual line items and titles. Show expenses per year, and sum Years 1 + 2 into column E (Total) for each line item. Delete rows with no expenses. To insert a row, right-click a row and select 'Insert'. Note that the row will insert above your selection. To delete a row, right-click a row and select 'Delete'.</t>
  </si>
  <si>
    <t>Please reflect NAAF grant funding only</t>
  </si>
  <si>
    <t>Amount Requested (auto fill):</t>
  </si>
  <si>
    <t>Year 1</t>
  </si>
  <si>
    <t>Year 2</t>
  </si>
  <si>
    <t>Total</t>
  </si>
  <si>
    <t xml:space="preserve">Personnel Costs  </t>
  </si>
  <si>
    <t>24-month projects only</t>
  </si>
  <si>
    <t>Executive Director (5% time;  $100,000 annual salary, 3% increase in Year 2)</t>
  </si>
  <si>
    <t>All Personnel costs go here</t>
  </si>
  <si>
    <t>Senior Program Officer (10% time; $75,000 annual salary, 3% increase in Year 2)</t>
  </si>
  <si>
    <t>Grants Officer (10% time; $55,000 annual salary, 3% increase in Year 2)</t>
  </si>
  <si>
    <t>Salary and wage subtotal</t>
  </si>
  <si>
    <t>Fringe: Executive Director (18%)</t>
  </si>
  <si>
    <t>Fringe: Senior Program Officer (18%)</t>
  </si>
  <si>
    <t>Fringe: Grants Officer (18%)</t>
  </si>
  <si>
    <t>Fringe subtotal</t>
  </si>
  <si>
    <t>Personnel Costs by Year and Total</t>
  </si>
  <si>
    <t>Sum both purple boxes here</t>
  </si>
  <si>
    <t>Direct Costs (No Personnel Costs)</t>
  </si>
  <si>
    <t>Meetings</t>
  </si>
  <si>
    <t>Winter Technical Assistance Training</t>
  </si>
  <si>
    <t>Facility rental and A/V fee</t>
  </si>
  <si>
    <t>Meals for participants</t>
  </si>
  <si>
    <t>Summer Technical Assistance Training</t>
  </si>
  <si>
    <t>Meetings Subtotal</t>
  </si>
  <si>
    <t>Travel</t>
  </si>
  <si>
    <t>Airfare</t>
  </si>
  <si>
    <t>Lodging</t>
  </si>
  <si>
    <t>Per Diem</t>
  </si>
  <si>
    <t>Ground Transportation</t>
  </si>
  <si>
    <t>Grantee Convening</t>
  </si>
  <si>
    <t>Must be at least $1,000</t>
  </si>
  <si>
    <t>Travel Subtotal</t>
  </si>
  <si>
    <t>Supplies (under $4,999 or less)</t>
  </si>
  <si>
    <t>Office supplies (paper, printer ink, etc.)</t>
  </si>
  <si>
    <t>Laptop</t>
  </si>
  <si>
    <t>Supplies Subtotal</t>
  </si>
  <si>
    <t>Equipment and/or Capital Expenditure</t>
  </si>
  <si>
    <t>N/A</t>
  </si>
  <si>
    <t>Contractual/Consultant</t>
  </si>
  <si>
    <t>Consultant for Site Visits</t>
  </si>
  <si>
    <t xml:space="preserve">Printing/Publications  </t>
  </si>
  <si>
    <t>Technical assistance training booklets</t>
  </si>
  <si>
    <t>Other</t>
  </si>
  <si>
    <t>Direct Costs by Year and Total</t>
  </si>
  <si>
    <t>Sum all direct costs, excluding personnel costs</t>
  </si>
  <si>
    <t>Intermediary Funds</t>
  </si>
  <si>
    <t>Loans</t>
  </si>
  <si>
    <t>Re-grants</t>
  </si>
  <si>
    <t>Scholarships</t>
  </si>
  <si>
    <t>Intermediary Funds by Year and Total</t>
  </si>
  <si>
    <t>Sum all intermediary</t>
  </si>
  <si>
    <t>Indirect Costs</t>
  </si>
  <si>
    <t>All personnel and direct line items</t>
  </si>
  <si>
    <t>Rate * (Allowable line items)</t>
  </si>
  <si>
    <t>Note: Max indirect rate of 15%, intermediary excluded</t>
  </si>
  <si>
    <t>Max Indirect allowed</t>
  </si>
  <si>
    <t>Grand Total</t>
  </si>
  <si>
    <t>Sum yellow boxes // check against request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</si>
</sst>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FFA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4" fontId="4" fillId="0" borderId="0" xfId="1" applyFont="1" applyFill="1"/>
    <xf numFmtId="0" fontId="9" fillId="0" borderId="0" xfId="0" applyFont="1" applyAlignment="1">
      <alignment wrapText="1"/>
    </xf>
    <xf numFmtId="44" fontId="4" fillId="0" borderId="9" xfId="1" applyFont="1" applyBorder="1"/>
    <xf numFmtId="44" fontId="4" fillId="0" borderId="5" xfId="1" applyFont="1" applyBorder="1"/>
    <xf numFmtId="44" fontId="4" fillId="0" borderId="0" xfId="1" applyFont="1" applyBorder="1"/>
    <xf numFmtId="44" fontId="4" fillId="0" borderId="15" xfId="0" applyNumberFormat="1" applyFont="1" applyBorder="1"/>
    <xf numFmtId="44" fontId="4" fillId="0" borderId="10" xfId="1" applyFont="1" applyBorder="1"/>
    <xf numFmtId="44" fontId="4" fillId="0" borderId="17" xfId="1" applyFont="1" applyBorder="1"/>
    <xf numFmtId="44" fontId="4" fillId="0" borderId="16" xfId="0" applyNumberFormat="1" applyFont="1" applyBorder="1"/>
    <xf numFmtId="44" fontId="4" fillId="0" borderId="19" xfId="1" applyFont="1" applyBorder="1"/>
    <xf numFmtId="44" fontId="4" fillId="0" borderId="20" xfId="1" applyFont="1" applyBorder="1"/>
    <xf numFmtId="44" fontId="4" fillId="0" borderId="18" xfId="0" applyNumberFormat="1" applyFont="1" applyBorder="1"/>
    <xf numFmtId="44" fontId="4" fillId="6" borderId="16" xfId="0" applyNumberFormat="1" applyFont="1" applyFill="1" applyBorder="1"/>
    <xf numFmtId="44" fontId="10" fillId="0" borderId="0" xfId="1" applyFont="1" applyBorder="1" applyAlignment="1">
      <alignment horizontal="center" wrapText="1"/>
    </xf>
    <xf numFmtId="44" fontId="4" fillId="0" borderId="22" xfId="1" applyFont="1" applyBorder="1"/>
    <xf numFmtId="44" fontId="4" fillId="6" borderId="21" xfId="0" applyNumberFormat="1" applyFont="1" applyFill="1" applyBorder="1"/>
    <xf numFmtId="0" fontId="5" fillId="0" borderId="0" xfId="0" applyFont="1" applyAlignment="1">
      <alignment wrapText="1"/>
    </xf>
    <xf numFmtId="44" fontId="4" fillId="0" borderId="11" xfId="1" applyFont="1" applyBorder="1"/>
    <xf numFmtId="44" fontId="4" fillId="0" borderId="7" xfId="1" applyFont="1" applyBorder="1"/>
    <xf numFmtId="44" fontId="10" fillId="0" borderId="0" xfId="1" applyFont="1" applyBorder="1" applyAlignment="1">
      <alignment horizontal="center"/>
    </xf>
    <xf numFmtId="44" fontId="4" fillId="4" borderId="14" xfId="1" applyFont="1" applyFill="1" applyBorder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44" fontId="4" fillId="2" borderId="9" xfId="1" applyFont="1" applyFill="1" applyBorder="1"/>
    <xf numFmtId="44" fontId="4" fillId="2" borderId="5" xfId="1" applyFont="1" applyFill="1" applyBorder="1"/>
    <xf numFmtId="44" fontId="4" fillId="2" borderId="15" xfId="0" applyNumberFormat="1" applyFont="1" applyFill="1" applyBorder="1"/>
    <xf numFmtId="44" fontId="4" fillId="0" borderId="10" xfId="0" applyNumberFormat="1" applyFont="1" applyBorder="1"/>
    <xf numFmtId="44" fontId="4" fillId="0" borderId="6" xfId="0" applyNumberFormat="1" applyFont="1" applyBorder="1"/>
    <xf numFmtId="44" fontId="4" fillId="0" borderId="6" xfId="1" applyFont="1" applyBorder="1"/>
    <xf numFmtId="44" fontId="4" fillId="2" borderId="10" xfId="1" applyFont="1" applyFill="1" applyBorder="1"/>
    <xf numFmtId="44" fontId="4" fillId="2" borderId="6" xfId="1" applyFont="1" applyFill="1" applyBorder="1"/>
    <xf numFmtId="44" fontId="4" fillId="2" borderId="16" xfId="0" applyNumberFormat="1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44" fontId="4" fillId="0" borderId="13" xfId="1" applyFont="1" applyBorder="1"/>
    <xf numFmtId="44" fontId="4" fillId="0" borderId="23" xfId="1" applyFont="1" applyBorder="1"/>
    <xf numFmtId="44" fontId="4" fillId="0" borderId="12" xfId="0" applyNumberFormat="1" applyFont="1" applyBorder="1"/>
    <xf numFmtId="44" fontId="4" fillId="0" borderId="24" xfId="1" applyFont="1" applyBorder="1"/>
    <xf numFmtId="44" fontId="4" fillId="0" borderId="25" xfId="1" applyFont="1" applyBorder="1"/>
    <xf numFmtId="44" fontId="4" fillId="0" borderId="26" xfId="1" applyFont="1" applyBorder="1"/>
    <xf numFmtId="44" fontId="4" fillId="0" borderId="8" xfId="1" applyFont="1" applyBorder="1"/>
    <xf numFmtId="44" fontId="4" fillId="0" borderId="3" xfId="1" applyFont="1" applyBorder="1"/>
    <xf numFmtId="44" fontId="4" fillId="4" borderId="4" xfId="0" applyNumberFormat="1" applyFont="1" applyFill="1" applyBorder="1"/>
    <xf numFmtId="0" fontId="10" fillId="0" borderId="0" xfId="0" applyFont="1" applyAlignment="1">
      <alignment horizontal="center" wrapText="1"/>
    </xf>
    <xf numFmtId="44" fontId="4" fillId="0" borderId="1" xfId="0" applyNumberFormat="1" applyFont="1" applyBorder="1"/>
    <xf numFmtId="44" fontId="4" fillId="0" borderId="3" xfId="0" applyNumberFormat="1" applyFont="1" applyBorder="1"/>
    <xf numFmtId="44" fontId="9" fillId="3" borderId="4" xfId="0" applyNumberFormat="1" applyFont="1" applyFill="1" applyBorder="1"/>
    <xf numFmtId="44" fontId="4" fillId="0" borderId="0" xfId="1" applyFont="1"/>
    <xf numFmtId="44" fontId="4" fillId="0" borderId="0" xfId="1" applyFont="1" applyAlignment="1">
      <alignment wrapText="1"/>
    </xf>
    <xf numFmtId="44" fontId="4" fillId="0" borderId="0" xfId="0" applyNumberFormat="1" applyFont="1" applyAlignment="1">
      <alignment wrapText="1"/>
    </xf>
    <xf numFmtId="44" fontId="4" fillId="7" borderId="0" xfId="1" applyFont="1" applyFill="1"/>
    <xf numFmtId="44" fontId="4" fillId="0" borderId="16" xfId="1" applyFont="1" applyBorder="1"/>
    <xf numFmtId="44" fontId="4" fillId="0" borderId="21" xfId="1" applyFont="1" applyBorder="1"/>
    <xf numFmtId="0" fontId="5" fillId="4" borderId="0" xfId="0" applyFont="1" applyFill="1" applyAlignment="1">
      <alignment horizontal="right" wrapText="1"/>
    </xf>
    <xf numFmtId="44" fontId="5" fillId="4" borderId="27" xfId="0" applyNumberFormat="1" applyFont="1" applyFill="1" applyBorder="1" applyAlignment="1">
      <alignment horizontal="right"/>
    </xf>
    <xf numFmtId="44" fontId="4" fillId="4" borderId="7" xfId="1" applyFont="1" applyFill="1" applyBorder="1" applyAlignment="1">
      <alignment horizontal="center" vertical="center" wrapText="1"/>
    </xf>
    <xf numFmtId="0" fontId="8" fillId="0" borderId="6" xfId="0" applyFont="1" applyBorder="1"/>
    <xf numFmtId="44" fontId="4" fillId="0" borderId="5" xfId="0" applyNumberFormat="1" applyFont="1" applyBorder="1"/>
    <xf numFmtId="44" fontId="4" fillId="0" borderId="16" xfId="1" applyFont="1" applyFill="1" applyBorder="1"/>
    <xf numFmtId="44" fontId="4" fillId="7" borderId="14" xfId="1" applyFont="1" applyFill="1" applyBorder="1"/>
    <xf numFmtId="0" fontId="10" fillId="0" borderId="0" xfId="0" applyFont="1" applyAlignment="1">
      <alignment horizontal="right" wrapText="1"/>
    </xf>
    <xf numFmtId="44" fontId="4" fillId="0" borderId="0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44" fontId="10" fillId="0" borderId="0" xfId="1" applyFont="1" applyBorder="1" applyAlignment="1">
      <alignment horizontal="right"/>
    </xf>
    <xf numFmtId="44" fontId="10" fillId="0" borderId="16" xfId="0" applyNumberFormat="1" applyFont="1" applyBorder="1" applyAlignment="1">
      <alignment horizontal="right"/>
    </xf>
    <xf numFmtId="44" fontId="10" fillId="0" borderId="0" xfId="1" applyFont="1" applyBorder="1"/>
    <xf numFmtId="0" fontId="10" fillId="0" borderId="0" xfId="0" applyFont="1"/>
    <xf numFmtId="44" fontId="10" fillId="8" borderId="0" xfId="1" applyFont="1" applyFill="1" applyBorder="1"/>
    <xf numFmtId="44" fontId="10" fillId="8" borderId="0" xfId="0" applyNumberFormat="1" applyFont="1" applyFill="1"/>
    <xf numFmtId="44" fontId="10" fillId="0" borderId="21" xfId="0" applyNumberFormat="1" applyFont="1" applyBorder="1" applyAlignment="1">
      <alignment horizontal="right"/>
    </xf>
    <xf numFmtId="44" fontId="10" fillId="0" borderId="22" xfId="1" applyFont="1" applyBorder="1" applyAlignment="1">
      <alignment horizontal="right"/>
    </xf>
    <xf numFmtId="44" fontId="10" fillId="0" borderId="28" xfId="1" applyFont="1" applyBorder="1" applyAlignment="1">
      <alignment horizontal="right"/>
    </xf>
    <xf numFmtId="44" fontId="10" fillId="0" borderId="22" xfId="1" applyFont="1" applyBorder="1"/>
    <xf numFmtId="44" fontId="10" fillId="0" borderId="28" xfId="1" applyFont="1" applyBorder="1"/>
    <xf numFmtId="44" fontId="10" fillId="0" borderId="21" xfId="0" applyNumberFormat="1" applyFont="1" applyBorder="1"/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7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zoomScaleNormal="100" workbookViewId="0">
      <pane ySplit="8" topLeftCell="A9" activePane="bottomLeft" state="frozen"/>
      <selection pane="bottomLeft" activeCell="C39" sqref="B39:C39"/>
    </sheetView>
  </sheetViews>
  <sheetFormatPr defaultColWidth="8.85546875" defaultRowHeight="13.9"/>
  <cols>
    <col min="1" max="1" width="59.85546875" style="3" customWidth="1"/>
    <col min="2" max="3" width="16.7109375" style="3" customWidth="1"/>
    <col min="4" max="4" width="6.7109375" style="3" customWidth="1"/>
    <col min="5" max="5" width="20.85546875" style="3" customWidth="1"/>
    <col min="6" max="6" width="27" style="3" customWidth="1"/>
    <col min="7" max="16384" width="8.85546875" style="3"/>
  </cols>
  <sheetData>
    <row r="1" spans="1:6">
      <c r="A1" s="1" t="s">
        <v>0</v>
      </c>
      <c r="B1" s="2"/>
      <c r="C1" s="2"/>
      <c r="D1" s="2"/>
      <c r="E1" s="2"/>
    </row>
    <row r="2" spans="1:6">
      <c r="A2" s="1" t="s">
        <v>1</v>
      </c>
    </row>
    <row r="3" spans="1:6">
      <c r="A3" s="1" t="s">
        <v>2</v>
      </c>
    </row>
    <row r="4" spans="1:6" ht="14.25" thickBot="1">
      <c r="A4" s="4"/>
    </row>
    <row r="5" spans="1:6" ht="62.1" customHeight="1">
      <c r="A5" s="5" t="s">
        <v>3</v>
      </c>
      <c r="B5" s="87" t="s">
        <v>4</v>
      </c>
      <c r="C5" s="88"/>
      <c r="D5" s="88"/>
      <c r="E5" s="88"/>
      <c r="F5" s="89"/>
    </row>
    <row r="6" spans="1:6">
      <c r="A6" s="6" t="s">
        <v>5</v>
      </c>
      <c r="B6" s="7"/>
      <c r="C6" s="7"/>
    </row>
    <row r="7" spans="1:6" ht="27.75" thickBot="1">
      <c r="A7" s="6"/>
      <c r="B7" s="63" t="s">
        <v>6</v>
      </c>
      <c r="C7" s="64">
        <f>E60</f>
        <v>197656.28000000003</v>
      </c>
    </row>
    <row r="8" spans="1:6" ht="17.649999999999999" thickTop="1">
      <c r="B8" s="8" t="s">
        <v>7</v>
      </c>
      <c r="C8" s="8" t="s">
        <v>8</v>
      </c>
      <c r="D8" s="8"/>
      <c r="E8" s="8" t="s">
        <v>9</v>
      </c>
    </row>
    <row r="9" spans="1:6" ht="33.75" customHeight="1" thickBot="1">
      <c r="A9" s="66" t="s">
        <v>10</v>
      </c>
      <c r="B9" s="60"/>
      <c r="C9" s="65" t="s">
        <v>11</v>
      </c>
      <c r="D9" s="68"/>
      <c r="E9" s="69"/>
    </row>
    <row r="10" spans="1:6" ht="27.75">
      <c r="A10" s="10" t="s">
        <v>12</v>
      </c>
      <c r="B10" s="11">
        <f>0.05*100000</f>
        <v>5000</v>
      </c>
      <c r="C10" s="12">
        <f>B10*1.03</f>
        <v>5150</v>
      </c>
      <c r="D10" s="61"/>
      <c r="E10" s="67">
        <f>SUM(B10:C10)</f>
        <v>10150</v>
      </c>
      <c r="F10" s="42" t="s">
        <v>13</v>
      </c>
    </row>
    <row r="11" spans="1:6" ht="27.75">
      <c r="A11" s="10" t="s">
        <v>14</v>
      </c>
      <c r="B11" s="15">
        <f>0.1*75000</f>
        <v>7500</v>
      </c>
      <c r="C11" s="16">
        <f>B11*1.03</f>
        <v>7725</v>
      </c>
      <c r="D11" s="13"/>
      <c r="E11" s="17">
        <f>SUM(B11:C11)</f>
        <v>15225</v>
      </c>
    </row>
    <row r="12" spans="1:6" ht="30.95" customHeight="1">
      <c r="A12" s="10" t="s">
        <v>15</v>
      </c>
      <c r="B12" s="18">
        <f>0.1*55000</f>
        <v>5500</v>
      </c>
      <c r="C12" s="19">
        <f>B12*1.03</f>
        <v>5665</v>
      </c>
      <c r="D12" s="13"/>
      <c r="E12" s="20">
        <f>SUM(B12:C12)</f>
        <v>11165</v>
      </c>
    </row>
    <row r="13" spans="1:6">
      <c r="A13" s="70" t="s">
        <v>16</v>
      </c>
      <c r="B13" s="15">
        <f>SUM(B10:B12)</f>
        <v>18000</v>
      </c>
      <c r="C13" s="61">
        <f>SUM(C10:C12)</f>
        <v>18540</v>
      </c>
      <c r="D13" s="13"/>
      <c r="E13" s="21">
        <f>SUM(B13:C13)</f>
        <v>36540</v>
      </c>
      <c r="F13" s="22"/>
    </row>
    <row r="14" spans="1:6">
      <c r="A14" s="10" t="s">
        <v>17</v>
      </c>
      <c r="B14" s="15">
        <f t="shared" ref="B14:C16" si="0">0.18*B10</f>
        <v>900</v>
      </c>
      <c r="C14" s="61">
        <f t="shared" si="0"/>
        <v>927</v>
      </c>
      <c r="D14" s="13"/>
      <c r="E14" s="17">
        <f>SUM(B14:C14)</f>
        <v>1827</v>
      </c>
    </row>
    <row r="15" spans="1:6">
      <c r="A15" s="10" t="s">
        <v>18</v>
      </c>
      <c r="B15" s="15">
        <f t="shared" si="0"/>
        <v>1350</v>
      </c>
      <c r="C15" s="61">
        <f t="shared" si="0"/>
        <v>1390.5</v>
      </c>
      <c r="D15" s="13"/>
      <c r="E15" s="17">
        <f t="shared" ref="E15:E16" si="1">SUM(B15:C15)</f>
        <v>2740.5</v>
      </c>
    </row>
    <row r="16" spans="1:6">
      <c r="A16" s="10" t="s">
        <v>19</v>
      </c>
      <c r="B16" s="15">
        <f t="shared" si="0"/>
        <v>990</v>
      </c>
      <c r="C16" s="61">
        <f t="shared" si="0"/>
        <v>1019.6999999999999</v>
      </c>
      <c r="D16" s="13"/>
      <c r="E16" s="17">
        <f t="shared" si="1"/>
        <v>2009.6999999999998</v>
      </c>
    </row>
    <row r="17" spans="1:6" ht="14.25" thickBot="1">
      <c r="A17" s="70" t="s">
        <v>20</v>
      </c>
      <c r="B17" s="23">
        <f>SUM(B14:B16)</f>
        <v>3240</v>
      </c>
      <c r="C17" s="62">
        <f>SUM(C14:C16)</f>
        <v>3337.2</v>
      </c>
      <c r="D17" s="13"/>
      <c r="E17" s="24">
        <f>SUM(B17:C17)</f>
        <v>6577.2</v>
      </c>
      <c r="F17" s="22"/>
    </row>
    <row r="18" spans="1:6" ht="28.7" customHeight="1" thickTop="1" thickBot="1">
      <c r="A18" s="25" t="s">
        <v>21</v>
      </c>
      <c r="B18" s="26">
        <f>SUM(B13,B17)</f>
        <v>21240</v>
      </c>
      <c r="C18" s="27">
        <f>SUM(C13,C17)</f>
        <v>21877.200000000001</v>
      </c>
      <c r="D18" s="28"/>
      <c r="E18" s="29">
        <f>SUM(E13,E17)</f>
        <v>43117.2</v>
      </c>
      <c r="F18" s="22" t="s">
        <v>22</v>
      </c>
    </row>
    <row r="19" spans="1:6">
      <c r="A19" s="30"/>
      <c r="B19" s="13"/>
      <c r="C19" s="13"/>
      <c r="D19" s="13"/>
    </row>
    <row r="20" spans="1:6" ht="17.25">
      <c r="A20" s="31" t="s">
        <v>23</v>
      </c>
      <c r="B20" s="60"/>
      <c r="C20" s="60"/>
      <c r="D20" s="9"/>
      <c r="E20" s="60"/>
    </row>
    <row r="21" spans="1:6" ht="14.25" thickBot="1">
      <c r="A21" s="32" t="s">
        <v>24</v>
      </c>
      <c r="B21" s="60"/>
      <c r="C21" s="60"/>
      <c r="D21" s="9"/>
      <c r="E21" s="60"/>
    </row>
    <row r="22" spans="1:6">
      <c r="A22" s="32" t="s">
        <v>25</v>
      </c>
      <c r="B22" s="33"/>
      <c r="C22" s="34"/>
      <c r="D22" s="13"/>
      <c r="E22" s="35"/>
    </row>
    <row r="23" spans="1:6">
      <c r="A23" s="10" t="s">
        <v>26</v>
      </c>
      <c r="B23" s="36">
        <v>200</v>
      </c>
      <c r="C23" s="37">
        <v>200</v>
      </c>
      <c r="D23" s="13"/>
      <c r="E23" s="17">
        <f>SUM(B23:C23)</f>
        <v>400</v>
      </c>
    </row>
    <row r="24" spans="1:6">
      <c r="A24" s="10" t="s">
        <v>27</v>
      </c>
      <c r="B24" s="15">
        <f>10*25</f>
        <v>250</v>
      </c>
      <c r="C24" s="38">
        <f>10*25</f>
        <v>250</v>
      </c>
      <c r="D24" s="13"/>
      <c r="E24" s="17">
        <f>SUM(B24:C24)</f>
        <v>500</v>
      </c>
    </row>
    <row r="25" spans="1:6">
      <c r="A25" s="32" t="s">
        <v>28</v>
      </c>
      <c r="B25" s="39"/>
      <c r="C25" s="40"/>
      <c r="D25" s="13"/>
      <c r="E25" s="41"/>
    </row>
    <row r="26" spans="1:6">
      <c r="A26" s="10" t="s">
        <v>26</v>
      </c>
      <c r="B26" s="15">
        <v>200</v>
      </c>
      <c r="C26" s="38">
        <v>200</v>
      </c>
      <c r="D26" s="13"/>
      <c r="E26" s="17">
        <f>SUM(B26:C26)</f>
        <v>400</v>
      </c>
    </row>
    <row r="27" spans="1:6">
      <c r="A27" s="10" t="s">
        <v>27</v>
      </c>
      <c r="B27" s="15">
        <f>10*25</f>
        <v>250</v>
      </c>
      <c r="C27" s="38">
        <f>10*25</f>
        <v>250</v>
      </c>
      <c r="D27" s="13"/>
      <c r="E27" s="17">
        <f>SUM(B27:C27)</f>
        <v>500</v>
      </c>
    </row>
    <row r="28" spans="1:6" s="72" customFormat="1" ht="14.25" thickBot="1">
      <c r="A28" s="73" t="s">
        <v>29</v>
      </c>
      <c r="B28" s="82">
        <f>B23+B24+B26+B27</f>
        <v>900</v>
      </c>
      <c r="C28" s="82">
        <f>C23+C24+C26+C27</f>
        <v>900</v>
      </c>
      <c r="D28" s="71"/>
      <c r="E28" s="76">
        <f>B28+C28</f>
        <v>1800</v>
      </c>
    </row>
    <row r="29" spans="1:6" ht="14.25" thickTop="1">
      <c r="A29" s="32" t="s">
        <v>30</v>
      </c>
      <c r="B29" s="39"/>
      <c r="C29" s="40"/>
      <c r="D29" s="13"/>
      <c r="E29" s="41"/>
    </row>
    <row r="30" spans="1:6">
      <c r="A30" s="10" t="s">
        <v>31</v>
      </c>
      <c r="B30" s="15">
        <f>500*2*2</f>
        <v>2000</v>
      </c>
      <c r="C30" s="38">
        <f>500*2*2</f>
        <v>2000</v>
      </c>
      <c r="D30" s="13"/>
      <c r="E30" s="17">
        <f>SUM(B30:C30)</f>
        <v>4000</v>
      </c>
    </row>
    <row r="31" spans="1:6">
      <c r="A31" s="10" t="s">
        <v>32</v>
      </c>
      <c r="B31" s="15">
        <f>150*2*2*2</f>
        <v>1200</v>
      </c>
      <c r="C31" s="38">
        <f>150*2*2*2</f>
        <v>1200</v>
      </c>
      <c r="D31" s="13"/>
      <c r="E31" s="17">
        <f>SUM(B31:C31)</f>
        <v>2400</v>
      </c>
    </row>
    <row r="32" spans="1:6">
      <c r="A32" s="10" t="s">
        <v>33</v>
      </c>
      <c r="B32" s="15">
        <f>35*2*2*2</f>
        <v>280</v>
      </c>
      <c r="C32" s="38">
        <f>35*2*2*2</f>
        <v>280</v>
      </c>
      <c r="D32" s="13"/>
      <c r="E32" s="17">
        <f>SUM(B32:C32)</f>
        <v>560</v>
      </c>
    </row>
    <row r="33" spans="1:6">
      <c r="A33" s="10" t="s">
        <v>34</v>
      </c>
      <c r="B33" s="15">
        <v>375</v>
      </c>
      <c r="C33" s="38">
        <v>175</v>
      </c>
      <c r="D33" s="13"/>
      <c r="E33" s="17">
        <f>SUM(B33:C33)</f>
        <v>550</v>
      </c>
    </row>
    <row r="34" spans="1:6">
      <c r="A34" s="30" t="s">
        <v>35</v>
      </c>
      <c r="B34" s="15">
        <v>1000</v>
      </c>
      <c r="C34" s="38">
        <v>0</v>
      </c>
      <c r="D34" s="13"/>
      <c r="E34" s="17">
        <f>SUM(B34:C34)</f>
        <v>1000</v>
      </c>
      <c r="F34" s="42" t="s">
        <v>36</v>
      </c>
    </row>
    <row r="35" spans="1:6" s="74" customFormat="1" ht="14.25" thickBot="1">
      <c r="A35" s="70" t="s">
        <v>37</v>
      </c>
      <c r="B35" s="82">
        <f>SUM(B30:B34)</f>
        <v>4855</v>
      </c>
      <c r="C35" s="83">
        <f>SUM(C30:C34)</f>
        <v>3655</v>
      </c>
      <c r="D35" s="75"/>
      <c r="E35" s="81">
        <f>B35+C35</f>
        <v>8510</v>
      </c>
    </row>
    <row r="36" spans="1:6" ht="14.25" thickTop="1">
      <c r="A36" s="32" t="s">
        <v>38</v>
      </c>
      <c r="B36" s="39"/>
      <c r="C36" s="40"/>
      <c r="D36" s="13"/>
      <c r="E36" s="41"/>
    </row>
    <row r="37" spans="1:6">
      <c r="A37" s="10" t="s">
        <v>39</v>
      </c>
      <c r="B37" s="15">
        <v>1000</v>
      </c>
      <c r="C37" s="38">
        <v>1000</v>
      </c>
      <c r="D37" s="13"/>
      <c r="E37" s="17">
        <f>SUM(B37:C37)</f>
        <v>2000</v>
      </c>
    </row>
    <row r="38" spans="1:6">
      <c r="A38" s="10" t="s">
        <v>40</v>
      </c>
      <c r="B38" s="15">
        <v>1500</v>
      </c>
      <c r="C38" s="38">
        <v>0</v>
      </c>
      <c r="D38" s="13"/>
      <c r="E38" s="17">
        <f>SUM(B38:C38)</f>
        <v>1500</v>
      </c>
    </row>
    <row r="39" spans="1:6" ht="14.25" thickBot="1">
      <c r="A39" s="73" t="s">
        <v>41</v>
      </c>
      <c r="B39" s="84">
        <f>SUM(B37:B38)</f>
        <v>2500</v>
      </c>
      <c r="C39" s="85">
        <f>SUM(C37:C38)</f>
        <v>1000</v>
      </c>
      <c r="D39" s="13"/>
      <c r="E39" s="86">
        <f>B39+C39</f>
        <v>3500</v>
      </c>
    </row>
    <row r="40" spans="1:6" ht="14.25" thickTop="1">
      <c r="A40" s="32" t="s">
        <v>42</v>
      </c>
      <c r="B40" s="39"/>
      <c r="C40" s="40"/>
      <c r="D40" s="13"/>
      <c r="E40" s="41"/>
    </row>
    <row r="41" spans="1:6">
      <c r="A41" s="43" t="s">
        <v>43</v>
      </c>
      <c r="B41" s="15">
        <v>0</v>
      </c>
      <c r="C41" s="38">
        <v>0</v>
      </c>
      <c r="D41" s="13"/>
      <c r="E41" s="17">
        <f>B41+C41</f>
        <v>0</v>
      </c>
    </row>
    <row r="42" spans="1:6">
      <c r="A42" s="32" t="s">
        <v>44</v>
      </c>
      <c r="B42" s="39"/>
      <c r="C42" s="40"/>
      <c r="D42" s="13"/>
      <c r="E42" s="41"/>
    </row>
    <row r="43" spans="1:6">
      <c r="A43" s="10" t="s">
        <v>45</v>
      </c>
      <c r="B43" s="15">
        <f>24*100*2</f>
        <v>4800</v>
      </c>
      <c r="C43" s="38">
        <f>24*100*2</f>
        <v>4800</v>
      </c>
      <c r="D43" s="13"/>
      <c r="E43" s="17">
        <f>SUM(B43:C43)</f>
        <v>9600</v>
      </c>
    </row>
    <row r="44" spans="1:6">
      <c r="A44" s="32" t="s">
        <v>46</v>
      </c>
      <c r="B44" s="39"/>
      <c r="C44" s="40"/>
      <c r="D44" s="13"/>
      <c r="E44" s="41"/>
    </row>
    <row r="45" spans="1:6">
      <c r="A45" s="10" t="s">
        <v>47</v>
      </c>
      <c r="B45" s="15">
        <f>25*10*2</f>
        <v>500</v>
      </c>
      <c r="C45" s="38">
        <f>25*10*2</f>
        <v>500</v>
      </c>
      <c r="D45" s="13"/>
      <c r="E45" s="17">
        <f>SUM(B45:C45)</f>
        <v>1000</v>
      </c>
    </row>
    <row r="46" spans="1:6">
      <c r="A46" s="32" t="s">
        <v>48</v>
      </c>
      <c r="B46" s="39"/>
      <c r="C46" s="40"/>
      <c r="D46" s="13"/>
      <c r="E46" s="41"/>
    </row>
    <row r="47" spans="1:6" ht="14.25" thickBot="1">
      <c r="A47" s="10" t="s">
        <v>43</v>
      </c>
      <c r="B47" s="44">
        <v>0</v>
      </c>
      <c r="C47" s="45">
        <v>0</v>
      </c>
      <c r="D47" s="13"/>
      <c r="E47" s="46">
        <f>SUM(B47:C47)</f>
        <v>0</v>
      </c>
    </row>
    <row r="48" spans="1:6" ht="29.45" customHeight="1" thickTop="1" thickBot="1">
      <c r="A48" s="25" t="s">
        <v>49</v>
      </c>
      <c r="B48" s="26">
        <f>B45+B43+B41+B39+B35+B28</f>
        <v>13555</v>
      </c>
      <c r="C48" s="26">
        <f>C45+C43+C41+C39+C35+C28</f>
        <v>10855</v>
      </c>
      <c r="D48" s="28"/>
      <c r="E48" s="29">
        <f>SUM(B48:C48)</f>
        <v>24410</v>
      </c>
      <c r="F48" s="22" t="s">
        <v>50</v>
      </c>
    </row>
    <row r="49" spans="1:6">
      <c r="A49" s="30"/>
      <c r="B49" s="13"/>
      <c r="C49" s="13"/>
      <c r="D49" s="13"/>
    </row>
    <row r="50" spans="1:6" ht="17.649999999999999" thickBot="1">
      <c r="A50" s="31" t="s">
        <v>51</v>
      </c>
      <c r="B50" s="60"/>
      <c r="C50" s="60"/>
      <c r="D50" s="9"/>
      <c r="E50" s="60"/>
    </row>
    <row r="51" spans="1:6">
      <c r="A51" s="30" t="s">
        <v>52</v>
      </c>
      <c r="B51" s="11">
        <v>0</v>
      </c>
      <c r="C51" s="47">
        <v>0</v>
      </c>
      <c r="D51" s="13"/>
      <c r="E51" s="14">
        <f>SUM(B51:C51)</f>
        <v>0</v>
      </c>
    </row>
    <row r="52" spans="1:6">
      <c r="A52" s="3" t="s">
        <v>53</v>
      </c>
      <c r="B52" s="15">
        <f>5000*10</f>
        <v>50000</v>
      </c>
      <c r="C52" s="16">
        <f>5000*10</f>
        <v>50000</v>
      </c>
      <c r="D52" s="13"/>
      <c r="E52" s="17">
        <f>SUM(B52:C52)</f>
        <v>100000</v>
      </c>
    </row>
    <row r="53" spans="1:6" ht="14.25" thickBot="1">
      <c r="A53" s="30" t="s">
        <v>54</v>
      </c>
      <c r="B53" s="44">
        <f>1000*10</f>
        <v>10000</v>
      </c>
      <c r="C53" s="48">
        <f>1000*10</f>
        <v>10000</v>
      </c>
      <c r="D53" s="13"/>
      <c r="E53" s="46">
        <f>SUM(B53:C53)</f>
        <v>20000</v>
      </c>
    </row>
    <row r="54" spans="1:6" ht="28.35" customHeight="1" thickTop="1" thickBot="1">
      <c r="A54" s="25" t="s">
        <v>55</v>
      </c>
      <c r="B54" s="26">
        <f>SUM(B51:B53)</f>
        <v>60000</v>
      </c>
      <c r="C54" s="49">
        <f>SUM(C51:C53)</f>
        <v>60000</v>
      </c>
      <c r="D54" s="28"/>
      <c r="E54" s="29">
        <f>SUM(B54:C54)</f>
        <v>120000</v>
      </c>
      <c r="F54" s="22" t="s">
        <v>56</v>
      </c>
    </row>
    <row r="55" spans="1:6">
      <c r="A55" s="30"/>
      <c r="B55" s="13"/>
      <c r="C55" s="13"/>
      <c r="D55" s="13"/>
    </row>
    <row r="56" spans="1:6" ht="20.100000000000001" customHeight="1" thickBot="1">
      <c r="A56" s="31" t="s">
        <v>57</v>
      </c>
      <c r="B56" s="60"/>
      <c r="C56" s="60"/>
      <c r="D56" s="9"/>
      <c r="E56" s="60"/>
    </row>
    <row r="57" spans="1:6" ht="24.95" customHeight="1" thickBot="1">
      <c r="A57" s="10" t="s">
        <v>58</v>
      </c>
      <c r="B57" s="50">
        <f>0.15*(B18+B48)</f>
        <v>5219.25</v>
      </c>
      <c r="C57" s="51">
        <f>0.15*(C18+C48)</f>
        <v>4909.83</v>
      </c>
      <c r="D57" s="28"/>
      <c r="E57" s="52">
        <f>SUM(B57:C57)</f>
        <v>10129.08</v>
      </c>
      <c r="F57" s="53" t="s">
        <v>59</v>
      </c>
    </row>
    <row r="58" spans="1:6">
      <c r="A58" s="53" t="s">
        <v>60</v>
      </c>
      <c r="B58" s="79">
        <f>(B48+B18)*0.15</f>
        <v>5219.25</v>
      </c>
      <c r="C58" s="79">
        <f>(C48+C18)*0.15</f>
        <v>4909.83</v>
      </c>
      <c r="D58" s="77"/>
      <c r="E58" s="80">
        <f>B58+C58</f>
        <v>10129.08</v>
      </c>
      <c r="F58" s="78" t="s">
        <v>61</v>
      </c>
    </row>
    <row r="59" spans="1:6" ht="17.649999999999999" thickBot="1">
      <c r="A59" s="31"/>
      <c r="B59" s="13"/>
      <c r="C59" s="13"/>
      <c r="D59" s="13"/>
    </row>
    <row r="60" spans="1:6" ht="35.1" customHeight="1" thickBot="1">
      <c r="A60" s="31" t="s">
        <v>62</v>
      </c>
      <c r="B60" s="54">
        <f>SUM(B18,B48,B54,B57)</f>
        <v>100014.25</v>
      </c>
      <c r="C60" s="55">
        <f>SUM(C57,C54,C48,C18)</f>
        <v>97642.03</v>
      </c>
      <c r="E60" s="56">
        <f>SUM(E57,E54,E48,E18)</f>
        <v>197656.28000000003</v>
      </c>
      <c r="F60" s="22" t="s">
        <v>63</v>
      </c>
    </row>
    <row r="61" spans="1:6" ht="15" customHeight="1">
      <c r="B61" s="57"/>
      <c r="C61" s="57"/>
      <c r="D61" s="58"/>
      <c r="E61" s="30"/>
    </row>
    <row r="62" spans="1:6">
      <c r="D62" s="58"/>
      <c r="E62" s="59"/>
    </row>
    <row r="63" spans="1:6">
      <c r="D63" s="58"/>
      <c r="E63" s="30"/>
    </row>
  </sheetData>
  <mergeCells count="1">
    <mergeCell ref="B5:F5"/>
  </mergeCells>
  <pageMargins left="0.7" right="0.7" top="0.75" bottom="0.75" header="0.3" footer="0.3"/>
  <pageSetup scale="46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FC16FCB1F7D40A13FAC07EC24795D" ma:contentTypeVersion="17" ma:contentTypeDescription="Create a new document." ma:contentTypeScope="" ma:versionID="1490f4e9f84cbb6edb9b1e7604d34d41">
  <xsd:schema xmlns:xsd="http://www.w3.org/2001/XMLSchema" xmlns:xs="http://www.w3.org/2001/XMLSchema" xmlns:p="http://schemas.microsoft.com/office/2006/metadata/properties" xmlns:ns2="5258184f-6056-4925-a057-dfa44d4dd2ea" xmlns:ns3="c56e59dc-d424-4355-822d-e14851f8ee7d" targetNamespace="http://schemas.microsoft.com/office/2006/metadata/properties" ma:root="true" ma:fieldsID="ab03ff869f51d98ca76378f0e8f936ff" ns2:_="" ns3:_="">
    <xsd:import namespace="5258184f-6056-4925-a057-dfa44d4dd2ea"/>
    <xsd:import namespace="c56e59dc-d424-4355-822d-e14851f8ee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8184f-6056-4925-a057-dfa44d4dd2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3b7e603-6253-4d57-bef1-0bbaaa10446a}" ma:internalName="TaxCatchAll" ma:showField="CatchAllData" ma:web="5258184f-6056-4925-a057-dfa44d4dd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e59dc-d424-4355-822d-e14851f8e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70ab087-ce87-40e8-bce9-565662fa5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58184f-6056-4925-a057-dfa44d4dd2ea">
      <UserInfo>
        <DisplayName>Graham Gaither</DisplayName>
        <AccountId>13</AccountId>
        <AccountType/>
      </UserInfo>
    </SharedWithUsers>
    <MediaLengthInSeconds xmlns="c56e59dc-d424-4355-822d-e14851f8ee7d" xsi:nil="true"/>
    <lcf76f155ced4ddcb4097134ff3c332f xmlns="c56e59dc-d424-4355-822d-e14851f8ee7d">
      <Terms xmlns="http://schemas.microsoft.com/office/infopath/2007/PartnerControls"/>
    </lcf76f155ced4ddcb4097134ff3c332f>
    <TaxCatchAll xmlns="5258184f-6056-4925-a057-dfa44d4dd2ea" xsi:nil="true"/>
  </documentManagement>
</p:properties>
</file>

<file path=customXml/itemProps1.xml><?xml version="1.0" encoding="utf-8"?>
<ds:datastoreItem xmlns:ds="http://schemas.openxmlformats.org/officeDocument/2006/customXml" ds:itemID="{0B12031E-66C8-45C9-98E2-C3FAC5C81BAE}"/>
</file>

<file path=customXml/itemProps2.xml><?xml version="1.0" encoding="utf-8"?>
<ds:datastoreItem xmlns:ds="http://schemas.openxmlformats.org/officeDocument/2006/customXml" ds:itemID="{3CA8EF54-E127-4A4D-9EA3-436B14C4F532}"/>
</file>

<file path=customXml/itemProps3.xml><?xml version="1.0" encoding="utf-8"?>
<ds:datastoreItem xmlns:ds="http://schemas.openxmlformats.org/officeDocument/2006/customXml" ds:itemID="{2A6AD652-C372-4B1B-8E72-B5E20278C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</dc:creator>
  <cp:keywords/>
  <dc:description/>
  <cp:lastModifiedBy/>
  <cp:revision/>
  <dcterms:created xsi:type="dcterms:W3CDTF">2016-05-17T00:11:47Z</dcterms:created>
  <dcterms:modified xsi:type="dcterms:W3CDTF">2025-02-25T20:00:39Z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0x0101001EFFC16FCB1F7D40A13FAC07EC24795D</vt:lpwstr>
  </property>
  <property fmtid="{D5CDD505-2E9C-101B-9397-08002B2CF9AE}" pid="3" name="Order">
    <vt:r8>929500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